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4"/>
  <workbookPr/>
  <xr:revisionPtr revIDLastSave="0" documentId="8_{32BA8AB6-A731-4B92-928B-05637762427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Expenses" sheetId="1" r:id="rId1"/>
    <sheet name="Salary Cost" sheetId="2" r:id="rId2"/>
    <sheet name="Revenu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3" l="1"/>
  <c r="D10" i="3"/>
  <c r="C11" i="3"/>
  <c r="D11" i="3"/>
  <c r="C12" i="3"/>
  <c r="D12" i="3"/>
  <c r="D13" i="3"/>
  <c r="F4" i="2"/>
  <c r="D2" i="2"/>
  <c r="D3" i="2"/>
  <c r="D4" i="2"/>
  <c r="E4" i="2" s="1"/>
  <c r="F15" i="2"/>
  <c r="F16" i="2"/>
  <c r="F17" i="2"/>
  <c r="F18" i="2"/>
  <c r="D15" i="2"/>
  <c r="E15" i="2" s="1"/>
  <c r="D16" i="2"/>
  <c r="E16" i="2" s="1"/>
  <c r="D17" i="2"/>
  <c r="E17" i="2" s="1"/>
  <c r="D18" i="2"/>
  <c r="E18" i="2" s="1"/>
  <c r="F10" i="2"/>
  <c r="D10" i="2"/>
  <c r="E10" i="2" s="1"/>
  <c r="F14" i="2"/>
  <c r="D14" i="2"/>
  <c r="E14" i="2" s="1"/>
  <c r="F12" i="2"/>
  <c r="F3" i="2"/>
  <c r="F5" i="2"/>
  <c r="F6" i="2"/>
  <c r="F7" i="2"/>
  <c r="F8" i="2"/>
  <c r="F9" i="2"/>
  <c r="F11" i="2"/>
  <c r="F13" i="2"/>
  <c r="F2" i="2"/>
  <c r="D8" i="2"/>
  <c r="E8" i="2" s="1"/>
  <c r="D9" i="2"/>
  <c r="E9" i="2" s="1"/>
  <c r="D11" i="2"/>
  <c r="E11" i="2" s="1"/>
  <c r="D12" i="2"/>
  <c r="E12" i="2" s="1"/>
  <c r="D13" i="2"/>
  <c r="E13" i="2" s="1"/>
  <c r="E2" i="2"/>
  <c r="E3" i="2"/>
  <c r="D5" i="2"/>
  <c r="E5" i="2" s="1"/>
  <c r="D6" i="2"/>
  <c r="E6" i="2" s="1"/>
  <c r="D7" i="2"/>
  <c r="E7" i="2" s="1"/>
</calcChain>
</file>

<file path=xl/sharedStrings.xml><?xml version="1.0" encoding="utf-8"?>
<sst xmlns="http://schemas.openxmlformats.org/spreadsheetml/2006/main" count="128" uniqueCount="115">
  <si>
    <t>Program Expenses</t>
  </si>
  <si>
    <t>Item</t>
  </si>
  <si>
    <t>Cost/unit</t>
  </si>
  <si>
    <t>Total Cost</t>
  </si>
  <si>
    <t>Comments</t>
  </si>
  <si>
    <t>Equipment</t>
  </si>
  <si>
    <t xml:space="preserve">These may already be available- geographic location/ availability for openings </t>
  </si>
  <si>
    <t>Stress Testing</t>
  </si>
  <si>
    <t>25 K</t>
  </si>
  <si>
    <t xml:space="preserve">Treadmill/ </t>
  </si>
  <si>
    <t>Echo Machines</t>
  </si>
  <si>
    <t>40-100K</t>
  </si>
  <si>
    <t>Nuclear Imaging</t>
  </si>
  <si>
    <t xml:space="preserve">150K </t>
  </si>
  <si>
    <t xml:space="preserve">Cost of Nuclear Material </t>
  </si>
  <si>
    <t>Cardiac PET/CT</t>
  </si>
  <si>
    <t>700K-1.2M</t>
  </si>
  <si>
    <t xml:space="preserve">Additional Software for CT FFR / Myocardial Blood Flow Analysis </t>
  </si>
  <si>
    <t>Cardiac Catheterization Lab Supplies</t>
  </si>
  <si>
    <t xml:space="preserve">Microvascular disease /INOCA dedicated testing </t>
  </si>
  <si>
    <t>Administrative/Overhead</t>
  </si>
  <si>
    <t>Lease/Space*</t>
  </si>
  <si>
    <t>*New office will need to include budget for exam and office furniture, computers, branding, etc.</t>
  </si>
  <si>
    <t>Utilities</t>
  </si>
  <si>
    <t>Consider all utilities including lighting, heat, A/C, Sanitation, Internet, Cable/streaming (waiting area)</t>
  </si>
  <si>
    <t>Office Supplies</t>
  </si>
  <si>
    <t>Billing/Coding Services</t>
  </si>
  <si>
    <t xml:space="preserve">5% of collections </t>
  </si>
  <si>
    <t>Insurance</t>
  </si>
  <si>
    <t xml:space="preserve">Payor mix - commercial/Medicare /medicare advantage /medicaid /capitated medicaid </t>
  </si>
  <si>
    <t>Depreciation on all equipment</t>
  </si>
  <si>
    <t>Cost dependent on equipment and usage, generally calculated on a price/sq foot</t>
  </si>
  <si>
    <t>Office cleaning services</t>
  </si>
  <si>
    <t>Variable pending available services in community</t>
  </si>
  <si>
    <t>Personnel</t>
  </si>
  <si>
    <t>Physician</t>
  </si>
  <si>
    <t>Will this be new or existing physician? What clinical Support staff are needed? What administrative support staff are needed?</t>
  </si>
  <si>
    <t>See salary cost tab</t>
  </si>
  <si>
    <t>Consider if new staff verse existing. If using existing, you can estimate cost on an average hourly rate and productivity variable (i.e.  Staff cost = (current WHPUOS x projected volume increase)*ave hourly rate</t>
  </si>
  <si>
    <t>Medical Supplies</t>
  </si>
  <si>
    <t>Training/Education</t>
  </si>
  <si>
    <t>CME for all staff</t>
  </si>
  <si>
    <t xml:space="preserve">20 K </t>
  </si>
  <si>
    <t>Supported by institution ?</t>
  </si>
  <si>
    <t>Patient Education</t>
  </si>
  <si>
    <t xml:space="preserve">10 K </t>
  </si>
  <si>
    <t xml:space="preserve">Philanthropic support </t>
  </si>
  <si>
    <t>Marketing and Outreach</t>
  </si>
  <si>
    <t>Promotional Materials</t>
  </si>
  <si>
    <t>Part of overall marketing Budget</t>
  </si>
  <si>
    <t>Community Outreach Events</t>
  </si>
  <si>
    <t xml:space="preserve"> Philanthropic support </t>
  </si>
  <si>
    <t>Salary</t>
  </si>
  <si>
    <t>Bonus</t>
  </si>
  <si>
    <t>Benefits</t>
  </si>
  <si>
    <t>Annual Cost</t>
  </si>
  <si>
    <t>Hourly Rate</t>
  </si>
  <si>
    <t>Source:  Approximations based on MGMA Data Dive 2023 Management and Staff  and 2023 Provider Compensation, 2022 Data</t>
  </si>
  <si>
    <t>will need to add bonus</t>
  </si>
  <si>
    <t>NP</t>
  </si>
  <si>
    <t>PA</t>
  </si>
  <si>
    <t>Administrator</t>
  </si>
  <si>
    <t>Business Office Manager</t>
  </si>
  <si>
    <t>Senior Management</t>
  </si>
  <si>
    <t>General Management</t>
  </si>
  <si>
    <t>Nursing Positions</t>
  </si>
  <si>
    <t>Registered Nurse</t>
  </si>
  <si>
    <t>Receptionist/Front Desk Staff</t>
  </si>
  <si>
    <t>Business Office Staff/Billing Staff</t>
  </si>
  <si>
    <t>Echocardiographer/ Echo Tech</t>
  </si>
  <si>
    <t>EKG Technician</t>
  </si>
  <si>
    <t>Medical Assistant</t>
  </si>
  <si>
    <t>Psychologists</t>
  </si>
  <si>
    <t>Nuclear Medicine Technologist</t>
  </si>
  <si>
    <t>Therapist/Counselor</t>
  </si>
  <si>
    <t>Nutritionist</t>
  </si>
  <si>
    <t>$25-45/Hour</t>
  </si>
  <si>
    <t>Not included in MGMA</t>
  </si>
  <si>
    <t>Dietician</t>
  </si>
  <si>
    <t>$35-50/Hour</t>
  </si>
  <si>
    <t>Exercise Physiologist</t>
  </si>
  <si>
    <t>$25-35/Hour</t>
  </si>
  <si>
    <t>Expenses per wRVU</t>
  </si>
  <si>
    <t>Total support staff cost/wRVU</t>
  </si>
  <si>
    <t>General Operating Cost/wRVU</t>
  </si>
  <si>
    <t>Total operating cost/wRVU</t>
  </si>
  <si>
    <t>Total cost/wRVU</t>
  </si>
  <si>
    <t>Physician cost/wRVU</t>
  </si>
  <si>
    <t>APP cost/wRVU</t>
  </si>
  <si>
    <t>Expenses per Encounter</t>
  </si>
  <si>
    <t>Total support staff cost/encounter</t>
  </si>
  <si>
    <t>General Operating Cost/encounter</t>
  </si>
  <si>
    <t>Total operating cost/encounter</t>
  </si>
  <si>
    <t>Total cost/encounter</t>
  </si>
  <si>
    <t>Physician cost/encounter</t>
  </si>
  <si>
    <t>APP cost/encounter</t>
  </si>
  <si>
    <t>Instruction</t>
  </si>
  <si>
    <t>1. Pick and Choose which staffing expertise will be needed for your program</t>
  </si>
  <si>
    <t>2. Update benefits and bonus to match current practice standards or utilize hourly rate into your current benefit calculator</t>
  </si>
  <si>
    <t>3. Utilize expense per wRVU or Expense per Encounter benchmarks as needed to compliment staffing selections</t>
  </si>
  <si>
    <t>Performance</t>
  </si>
  <si>
    <t>Gross Charges</t>
  </si>
  <si>
    <t>Collections</t>
  </si>
  <si>
    <t>Encounters</t>
  </si>
  <si>
    <t>wRVUs</t>
  </si>
  <si>
    <t>Source: 2023 MGMA Physician Compensation</t>
  </si>
  <si>
    <t>Nurse Practitioner</t>
  </si>
  <si>
    <t>Physician Assistant</t>
  </si>
  <si>
    <t>Projections</t>
  </si>
  <si>
    <t>Additional Encounters</t>
  </si>
  <si>
    <t>wRVU addition</t>
  </si>
  <si>
    <t>Collection addition</t>
  </si>
  <si>
    <t>Total</t>
  </si>
  <si>
    <t>1. Update Performance table with current practice annual actuals</t>
  </si>
  <si>
    <t>2. Input projected additional encounters (kept appointments)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</si>
</sst>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3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name val="Calibri"/>
      <charset val="1"/>
    </font>
    <font>
      <b/>
      <sz val="11"/>
      <name val="Calibri"/>
      <charset val="1"/>
    </font>
    <font>
      <b/>
      <sz val="14"/>
      <name val="Calibri"/>
      <charset val="1"/>
    </font>
    <font>
      <i/>
      <sz val="11"/>
      <name val="Calibri"/>
      <charset val="1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">
    <xf numFmtId="0" fontId="0" fillId="0" borderId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0" fontId="0" fillId="3" borderId="0" xfId="0" applyFill="1"/>
    <xf numFmtId="2" fontId="0" fillId="0" borderId="0" xfId="0" applyNumberFormat="1"/>
    <xf numFmtId="0" fontId="12" fillId="0" borderId="4" xfId="4" applyFill="1"/>
    <xf numFmtId="164" fontId="12" fillId="0" borderId="4" xfId="4" applyNumberFormat="1" applyFill="1"/>
    <xf numFmtId="0" fontId="11" fillId="0" borderId="3" xfId="3" applyFill="1"/>
    <xf numFmtId="0" fontId="11" fillId="0" borderId="3" xfId="3" applyFill="1" applyAlignment="1">
      <alignment horizontal="right"/>
    </xf>
    <xf numFmtId="0" fontId="9" fillId="0" borderId="1" xfId="1" applyFill="1"/>
    <xf numFmtId="0" fontId="10" fillId="0" borderId="2" xfId="2" applyFill="1"/>
    <xf numFmtId="0" fontId="0" fillId="2" borderId="0" xfId="0" applyFill="1"/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1" fillId="0" borderId="3" xfId="3" applyFill="1" applyAlignment="1">
      <alignment horizontal="center"/>
    </xf>
    <xf numFmtId="0" fontId="10" fillId="0" borderId="2" xfId="2" applyFill="1" applyAlignment="1">
      <alignment horizontal="center"/>
    </xf>
  </cellXfs>
  <cellStyles count="5">
    <cellStyle name="Heading 1" xfId="1" builtinId="16"/>
    <cellStyle name="Heading 2" xfId="2" builtinId="17"/>
    <cellStyle name="Heading 3" xfId="3" builtinId="18"/>
    <cellStyle name="Normal" xfId="0" builtinId="0"/>
    <cellStyle name="Total" xfId="4" builtinId="2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abSelected="1" workbookViewId="0">
      <selection activeCell="D5" sqref="D5"/>
    </sheetView>
  </sheetViews>
  <sheetFormatPr defaultRowHeight="15"/>
  <cols>
    <col min="1" max="1" width="33" customWidth="1"/>
    <col min="2" max="2" width="17" customWidth="1"/>
    <col min="3" max="3" width="40.42578125" customWidth="1"/>
    <col min="4" max="4" width="80" bestFit="1" customWidth="1"/>
  </cols>
  <sheetData>
    <row r="1" spans="1:4" ht="18.75">
      <c r="A1" s="24" t="s">
        <v>0</v>
      </c>
      <c r="B1" s="24"/>
      <c r="C1" s="24"/>
      <c r="D1" s="24"/>
    </row>
    <row r="2" spans="1:4">
      <c r="A2" s="9" t="s">
        <v>1</v>
      </c>
      <c r="B2" s="9" t="s">
        <v>2</v>
      </c>
      <c r="C2" s="9" t="s">
        <v>3</v>
      </c>
      <c r="D2" s="1" t="s">
        <v>4</v>
      </c>
    </row>
    <row r="3" spans="1:4">
      <c r="A3" s="23" t="s">
        <v>5</v>
      </c>
      <c r="B3" s="23"/>
      <c r="C3" s="23"/>
      <c r="D3" t="s">
        <v>6</v>
      </c>
    </row>
    <row r="4" spans="1:4">
      <c r="A4" s="4" t="s">
        <v>7</v>
      </c>
      <c r="C4" t="s">
        <v>8</v>
      </c>
      <c r="D4" t="s">
        <v>9</v>
      </c>
    </row>
    <row r="5" spans="1:4">
      <c r="A5" s="4" t="s">
        <v>10</v>
      </c>
      <c r="C5" t="s">
        <v>11</v>
      </c>
    </row>
    <row r="6" spans="1:4">
      <c r="A6" s="4" t="s">
        <v>12</v>
      </c>
      <c r="C6" t="s">
        <v>13</v>
      </c>
      <c r="D6" t="s">
        <v>14</v>
      </c>
    </row>
    <row r="7" spans="1:4">
      <c r="A7" s="4" t="s">
        <v>15</v>
      </c>
      <c r="C7" t="s">
        <v>16</v>
      </c>
      <c r="D7" t="s">
        <v>17</v>
      </c>
    </row>
    <row r="8" spans="1:4">
      <c r="A8" s="4" t="s">
        <v>18</v>
      </c>
      <c r="D8" t="s">
        <v>19</v>
      </c>
    </row>
    <row r="9" spans="1:4">
      <c r="A9" s="4"/>
    </row>
    <row r="10" spans="1:4">
      <c r="A10" s="23" t="s">
        <v>20</v>
      </c>
      <c r="B10" s="23"/>
      <c r="C10" s="23"/>
    </row>
    <row r="11" spans="1:4">
      <c r="A11" s="8" t="s">
        <v>21</v>
      </c>
      <c r="B11" s="6"/>
      <c r="C11" s="6"/>
      <c r="D11" t="s">
        <v>22</v>
      </c>
    </row>
    <row r="12" spans="1:4">
      <c r="A12" s="8" t="s">
        <v>23</v>
      </c>
      <c r="B12" s="6"/>
      <c r="C12" s="6"/>
      <c r="D12" t="s">
        <v>24</v>
      </c>
    </row>
    <row r="13" spans="1:4">
      <c r="A13" s="4" t="s">
        <v>25</v>
      </c>
    </row>
    <row r="14" spans="1:4">
      <c r="A14" s="4" t="s">
        <v>26</v>
      </c>
      <c r="B14" t="s">
        <v>27</v>
      </c>
    </row>
    <row r="15" spans="1:4">
      <c r="A15" s="4" t="s">
        <v>28</v>
      </c>
      <c r="B15" t="s">
        <v>29</v>
      </c>
    </row>
    <row r="16" spans="1:4">
      <c r="A16" s="4" t="s">
        <v>30</v>
      </c>
      <c r="D16" t="s">
        <v>31</v>
      </c>
    </row>
    <row r="17" spans="1:4">
      <c r="A17" s="4" t="s">
        <v>32</v>
      </c>
      <c r="D17" t="s">
        <v>33</v>
      </c>
    </row>
    <row r="18" spans="1:4">
      <c r="A18" s="23" t="s">
        <v>34</v>
      </c>
      <c r="B18" s="23"/>
      <c r="C18" s="23"/>
    </row>
    <row r="19" spans="1:4">
      <c r="A19" s="8" t="s">
        <v>35</v>
      </c>
      <c r="B19" s="7"/>
      <c r="C19" s="7"/>
      <c r="D19" t="s">
        <v>36</v>
      </c>
    </row>
    <row r="20" spans="1:4" ht="43.5">
      <c r="A20" s="4" t="s">
        <v>37</v>
      </c>
      <c r="D20" s="10" t="s">
        <v>38</v>
      </c>
    </row>
    <row r="21" spans="1:4">
      <c r="A21" s="4"/>
      <c r="D21" s="10"/>
    </row>
    <row r="22" spans="1:4">
      <c r="A22" s="23" t="s">
        <v>39</v>
      </c>
      <c r="B22" s="23"/>
      <c r="C22" s="23"/>
    </row>
    <row r="23" spans="1:4">
      <c r="A23" s="4"/>
    </row>
    <row r="24" spans="1:4">
      <c r="A24" s="23" t="s">
        <v>40</v>
      </c>
      <c r="B24" s="23"/>
      <c r="C24" s="23"/>
    </row>
    <row r="25" spans="1:4">
      <c r="A25" s="4" t="s">
        <v>41</v>
      </c>
      <c r="B25" t="s">
        <v>42</v>
      </c>
      <c r="C25" t="s">
        <v>43</v>
      </c>
    </row>
    <row r="26" spans="1:4">
      <c r="A26" s="4" t="s">
        <v>44</v>
      </c>
      <c r="B26" t="s">
        <v>45</v>
      </c>
      <c r="C26" t="s">
        <v>46</v>
      </c>
    </row>
    <row r="27" spans="1:4">
      <c r="A27" s="23" t="s">
        <v>47</v>
      </c>
      <c r="B27" s="23"/>
      <c r="C27" s="23"/>
    </row>
    <row r="28" spans="1:4">
      <c r="A28" s="4" t="s">
        <v>48</v>
      </c>
      <c r="B28" t="s">
        <v>45</v>
      </c>
      <c r="C28" t="s">
        <v>49</v>
      </c>
    </row>
    <row r="29" spans="1:4">
      <c r="A29" s="4" t="s">
        <v>50</v>
      </c>
      <c r="B29" t="s">
        <v>45</v>
      </c>
      <c r="C29" t="s">
        <v>51</v>
      </c>
    </row>
    <row r="30" spans="1:4">
      <c r="A30" s="4"/>
    </row>
    <row r="31" spans="1:4">
      <c r="A31" s="4"/>
    </row>
    <row r="32" spans="1:4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5"/>
    </row>
    <row r="42" spans="1:1">
      <c r="A42" s="5"/>
    </row>
    <row r="43" spans="1:1">
      <c r="A43" s="5"/>
    </row>
    <row r="44" spans="1:1">
      <c r="A44" s="5"/>
    </row>
  </sheetData>
  <mergeCells count="7">
    <mergeCell ref="A27:C27"/>
    <mergeCell ref="A1:D1"/>
    <mergeCell ref="A3:C3"/>
    <mergeCell ref="A10:C10"/>
    <mergeCell ref="A18:C18"/>
    <mergeCell ref="A22:C22"/>
    <mergeCell ref="A24:C24"/>
  </mergeCells>
  <printOptions gridLine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5E2A6-F752-427C-883C-60D49B826405}">
  <dimension ref="A1:H47"/>
  <sheetViews>
    <sheetView showGridLines="0" workbookViewId="0">
      <selection activeCell="E40" sqref="E40"/>
    </sheetView>
  </sheetViews>
  <sheetFormatPr defaultRowHeight="15"/>
  <cols>
    <col min="1" max="1" width="31" bestFit="1" customWidth="1"/>
    <col min="2" max="2" width="13.85546875" customWidth="1"/>
    <col min="3" max="3" width="12.85546875" customWidth="1"/>
    <col min="4" max="5" width="13.7109375" bestFit="1" customWidth="1"/>
    <col min="6" max="6" width="12.5703125" customWidth="1"/>
    <col min="7" max="7" width="22.42578125" customWidth="1"/>
  </cols>
  <sheetData>
    <row r="1" spans="1:8" ht="17.25">
      <c r="A1" s="21"/>
      <c r="B1" s="21" t="s">
        <v>52</v>
      </c>
      <c r="C1" s="21" t="s">
        <v>53</v>
      </c>
      <c r="D1" s="21" t="s">
        <v>54</v>
      </c>
      <c r="E1" s="21" t="s">
        <v>55</v>
      </c>
      <c r="F1" s="21" t="s">
        <v>56</v>
      </c>
      <c r="G1" s="21" t="s">
        <v>4</v>
      </c>
      <c r="H1" s="2" t="s">
        <v>57</v>
      </c>
    </row>
    <row r="2" spans="1:8">
      <c r="A2" s="3" t="s">
        <v>35</v>
      </c>
      <c r="B2" s="11">
        <v>559107</v>
      </c>
      <c r="C2" s="11"/>
      <c r="D2" s="11">
        <f>((B2+C2)*0.14)</f>
        <v>78274.98000000001</v>
      </c>
      <c r="E2" s="13">
        <f t="shared" ref="E2:E6" si="0">B2+C2+D2</f>
        <v>637381.98</v>
      </c>
      <c r="F2" s="11">
        <f>B2/2080</f>
        <v>268.8014423076923</v>
      </c>
      <c r="G2" t="s">
        <v>58</v>
      </c>
      <c r="H2" s="2"/>
    </row>
    <row r="3" spans="1:8">
      <c r="A3" s="3" t="s">
        <v>59</v>
      </c>
      <c r="B3" s="11">
        <v>120210</v>
      </c>
      <c r="C3" s="11"/>
      <c r="D3" s="11">
        <f t="shared" ref="D2:D12" si="1">((B3+C3)*0.24)</f>
        <v>28850.399999999998</v>
      </c>
      <c r="E3" s="13">
        <f t="shared" si="0"/>
        <v>149060.4</v>
      </c>
      <c r="F3" s="11">
        <f t="shared" ref="F3:F18" si="2">B3/2080</f>
        <v>57.793269230769234</v>
      </c>
      <c r="G3" t="s">
        <v>58</v>
      </c>
    </row>
    <row r="4" spans="1:8">
      <c r="A4" s="3" t="s">
        <v>60</v>
      </c>
      <c r="B4" s="11">
        <v>126766</v>
      </c>
      <c r="C4" s="11"/>
      <c r="D4" s="11">
        <f t="shared" si="1"/>
        <v>30423.84</v>
      </c>
      <c r="E4" s="13">
        <f t="shared" si="0"/>
        <v>157189.84</v>
      </c>
      <c r="F4" s="11">
        <f t="shared" si="2"/>
        <v>60.945192307692309</v>
      </c>
      <c r="G4" t="s">
        <v>58</v>
      </c>
    </row>
    <row r="5" spans="1:8">
      <c r="A5" s="3" t="s">
        <v>61</v>
      </c>
      <c r="B5" s="11">
        <v>97497</v>
      </c>
      <c r="C5" s="11">
        <v>10122</v>
      </c>
      <c r="D5" s="11">
        <f t="shared" si="1"/>
        <v>25828.559999999998</v>
      </c>
      <c r="E5" s="13">
        <f t="shared" si="0"/>
        <v>133447.56</v>
      </c>
      <c r="F5" s="11">
        <f t="shared" si="2"/>
        <v>46.873557692307692</v>
      </c>
    </row>
    <row r="6" spans="1:8">
      <c r="A6" s="3" t="s">
        <v>62</v>
      </c>
      <c r="B6" s="11">
        <v>78379</v>
      </c>
      <c r="C6" s="11">
        <v>1249</v>
      </c>
      <c r="D6" s="11">
        <f t="shared" si="1"/>
        <v>19110.719999999998</v>
      </c>
      <c r="E6" s="13">
        <f t="shared" si="0"/>
        <v>98738.72</v>
      </c>
      <c r="F6" s="11">
        <f t="shared" si="2"/>
        <v>37.682211538461537</v>
      </c>
    </row>
    <row r="7" spans="1:8">
      <c r="A7" s="3" t="s">
        <v>63</v>
      </c>
      <c r="B7" s="11">
        <v>127393</v>
      </c>
      <c r="C7" s="11">
        <v>12426</v>
      </c>
      <c r="D7" s="11">
        <f>((B7+C7)*0.24)</f>
        <v>33556.559999999998</v>
      </c>
      <c r="E7" s="13">
        <f>B7+C7+D7</f>
        <v>173375.56</v>
      </c>
      <c r="F7" s="11">
        <f t="shared" si="2"/>
        <v>61.246634615384615</v>
      </c>
    </row>
    <row r="8" spans="1:8">
      <c r="A8" s="3" t="s">
        <v>64</v>
      </c>
      <c r="B8" s="11">
        <v>79568</v>
      </c>
      <c r="C8" s="11">
        <v>3315</v>
      </c>
      <c r="D8" s="11">
        <f t="shared" si="1"/>
        <v>19891.919999999998</v>
      </c>
      <c r="E8" s="13">
        <f t="shared" ref="E8:E18" si="3">B8+C8+D8</f>
        <v>102774.92</v>
      </c>
      <c r="F8" s="11">
        <f t="shared" si="2"/>
        <v>38.253846153846155</v>
      </c>
    </row>
    <row r="9" spans="1:8">
      <c r="A9" s="3" t="s">
        <v>65</v>
      </c>
      <c r="B9" s="11">
        <v>73070</v>
      </c>
      <c r="C9" s="11">
        <v>1258</v>
      </c>
      <c r="D9" s="11">
        <f t="shared" si="1"/>
        <v>17838.719999999998</v>
      </c>
      <c r="E9" s="13">
        <f t="shared" si="3"/>
        <v>92166.720000000001</v>
      </c>
      <c r="F9" s="11">
        <f t="shared" si="2"/>
        <v>35.129807692307693</v>
      </c>
    </row>
    <row r="10" spans="1:8">
      <c r="A10" s="3" t="s">
        <v>66</v>
      </c>
      <c r="B10" s="11">
        <v>82082</v>
      </c>
      <c r="C10" s="11">
        <v>1400</v>
      </c>
      <c r="D10" s="11">
        <f t="shared" si="1"/>
        <v>20035.68</v>
      </c>
      <c r="E10" s="13">
        <f t="shared" si="3"/>
        <v>103517.68</v>
      </c>
      <c r="F10" s="11">
        <f t="shared" si="2"/>
        <v>39.462499999999999</v>
      </c>
    </row>
    <row r="11" spans="1:8">
      <c r="A11" s="3" t="s">
        <v>67</v>
      </c>
      <c r="B11" s="11">
        <v>38478</v>
      </c>
      <c r="C11" s="11">
        <v>900</v>
      </c>
      <c r="D11" s="11">
        <f t="shared" si="1"/>
        <v>9450.7199999999993</v>
      </c>
      <c r="E11" s="13">
        <f t="shared" si="3"/>
        <v>48828.72</v>
      </c>
      <c r="F11" s="11">
        <f t="shared" si="2"/>
        <v>18.499038461538461</v>
      </c>
    </row>
    <row r="12" spans="1:8">
      <c r="A12" s="3" t="s">
        <v>68</v>
      </c>
      <c r="B12" s="11">
        <v>42245</v>
      </c>
      <c r="C12" s="11">
        <v>1150</v>
      </c>
      <c r="D12" s="11">
        <f t="shared" si="1"/>
        <v>10414.799999999999</v>
      </c>
      <c r="E12" s="13">
        <f t="shared" si="3"/>
        <v>53809.8</v>
      </c>
      <c r="F12" s="11">
        <f>B12/2080</f>
        <v>20.310096153846153</v>
      </c>
    </row>
    <row r="13" spans="1:8">
      <c r="A13" s="3" t="s">
        <v>69</v>
      </c>
      <c r="B13" s="11">
        <v>83620</v>
      </c>
      <c r="C13" s="11"/>
      <c r="D13" s="11">
        <f>((B13+C13)*0.24)</f>
        <v>20068.8</v>
      </c>
      <c r="E13" s="13">
        <f t="shared" si="3"/>
        <v>103688.8</v>
      </c>
      <c r="F13" s="11">
        <f t="shared" si="2"/>
        <v>40.20192307692308</v>
      </c>
    </row>
    <row r="14" spans="1:8">
      <c r="A14" s="3" t="s">
        <v>70</v>
      </c>
      <c r="B14" s="11">
        <v>41115</v>
      </c>
      <c r="C14" s="11"/>
      <c r="D14" s="11">
        <f>((B14+C14)*0.24)</f>
        <v>9867.6</v>
      </c>
      <c r="E14" s="13">
        <f t="shared" si="3"/>
        <v>50982.6</v>
      </c>
      <c r="F14" s="11">
        <f t="shared" si="2"/>
        <v>19.766826923076923</v>
      </c>
    </row>
    <row r="15" spans="1:8">
      <c r="A15" s="1" t="s">
        <v>71</v>
      </c>
      <c r="B15" s="12">
        <v>42130</v>
      </c>
      <c r="C15" s="12">
        <v>1000</v>
      </c>
      <c r="D15" s="11">
        <f t="shared" ref="D15:D18" si="4">((B15+C15)*0.24)</f>
        <v>10351.199999999999</v>
      </c>
      <c r="E15" s="13">
        <f t="shared" si="3"/>
        <v>53481.2</v>
      </c>
      <c r="F15" s="11">
        <f t="shared" si="2"/>
        <v>20.254807692307693</v>
      </c>
    </row>
    <row r="16" spans="1:8">
      <c r="A16" s="1" t="s">
        <v>72</v>
      </c>
      <c r="B16" s="12"/>
      <c r="C16" s="12"/>
      <c r="D16" s="11">
        <f t="shared" si="4"/>
        <v>0</v>
      </c>
      <c r="E16" s="13">
        <f t="shared" si="3"/>
        <v>0</v>
      </c>
      <c r="F16" s="11">
        <f t="shared" si="2"/>
        <v>0</v>
      </c>
    </row>
    <row r="17" spans="1:7">
      <c r="A17" s="1" t="s">
        <v>73</v>
      </c>
      <c r="B17" s="12">
        <v>87382</v>
      </c>
      <c r="C17" s="12"/>
      <c r="D17" s="11">
        <f t="shared" si="4"/>
        <v>20971.68</v>
      </c>
      <c r="E17" s="13">
        <f t="shared" si="3"/>
        <v>108353.68</v>
      </c>
      <c r="F17" s="11">
        <f t="shared" si="2"/>
        <v>42.010576923076925</v>
      </c>
    </row>
    <row r="18" spans="1:7">
      <c r="A18" s="1" t="s">
        <v>74</v>
      </c>
      <c r="B18" s="12">
        <v>66615</v>
      </c>
      <c r="C18" s="12"/>
      <c r="D18" s="11">
        <f t="shared" si="4"/>
        <v>15987.599999999999</v>
      </c>
      <c r="E18" s="13">
        <f t="shared" si="3"/>
        <v>82602.600000000006</v>
      </c>
      <c r="F18" s="11">
        <f t="shared" si="2"/>
        <v>32.026442307692307</v>
      </c>
    </row>
    <row r="19" spans="1:7">
      <c r="A19" s="1" t="s">
        <v>75</v>
      </c>
      <c r="B19" s="12"/>
      <c r="C19" s="12"/>
      <c r="D19" s="12"/>
      <c r="E19" s="12"/>
      <c r="F19" s="11" t="s">
        <v>76</v>
      </c>
      <c r="G19" t="s">
        <v>77</v>
      </c>
    </row>
    <row r="20" spans="1:7">
      <c r="A20" s="1" t="s">
        <v>78</v>
      </c>
      <c r="B20" s="12"/>
      <c r="C20" s="12"/>
      <c r="D20" s="12"/>
      <c r="E20" s="12"/>
      <c r="F20" s="11" t="s">
        <v>79</v>
      </c>
      <c r="G20" t="s">
        <v>77</v>
      </c>
    </row>
    <row r="21" spans="1:7">
      <c r="A21" s="1" t="s">
        <v>80</v>
      </c>
      <c r="B21" s="12"/>
      <c r="C21" s="12"/>
      <c r="D21" s="12"/>
      <c r="E21" s="12"/>
      <c r="F21" s="11" t="s">
        <v>81</v>
      </c>
      <c r="G21" t="s">
        <v>77</v>
      </c>
    </row>
    <row r="25" spans="1:7">
      <c r="A25" s="25" t="s">
        <v>82</v>
      </c>
      <c r="B25" s="25"/>
    </row>
    <row r="26" spans="1:7">
      <c r="A26" t="s">
        <v>83</v>
      </c>
      <c r="B26">
        <v>21.87</v>
      </c>
    </row>
    <row r="27" spans="1:7">
      <c r="A27" t="s">
        <v>84</v>
      </c>
      <c r="B27">
        <v>15.95</v>
      </c>
    </row>
    <row r="28" spans="1:7">
      <c r="A28" t="s">
        <v>85</v>
      </c>
      <c r="B28">
        <v>36.76</v>
      </c>
    </row>
    <row r="29" spans="1:7">
      <c r="A29" s="22" t="s">
        <v>86</v>
      </c>
      <c r="B29" s="22">
        <v>115.24</v>
      </c>
    </row>
    <row r="31" spans="1:7">
      <c r="A31" s="14" t="s">
        <v>87</v>
      </c>
      <c r="B31" s="14">
        <v>66.92</v>
      </c>
    </row>
    <row r="32" spans="1:7">
      <c r="A32" s="14" t="s">
        <v>88</v>
      </c>
      <c r="B32" s="14">
        <v>9.59</v>
      </c>
    </row>
    <row r="34" spans="1:2">
      <c r="A34" s="25" t="s">
        <v>89</v>
      </c>
      <c r="B34" s="25"/>
    </row>
    <row r="35" spans="1:2">
      <c r="A35" t="s">
        <v>90</v>
      </c>
      <c r="B35">
        <v>63.52</v>
      </c>
    </row>
    <row r="36" spans="1:2">
      <c r="A36" t="s">
        <v>91</v>
      </c>
      <c r="B36">
        <v>37.630000000000003</v>
      </c>
    </row>
    <row r="37" spans="1:2">
      <c r="A37" t="s">
        <v>92</v>
      </c>
      <c r="B37">
        <v>102.67</v>
      </c>
    </row>
    <row r="38" spans="1:2">
      <c r="A38" s="22" t="s">
        <v>93</v>
      </c>
      <c r="B38" s="22">
        <v>332.24</v>
      </c>
    </row>
    <row r="40" spans="1:2">
      <c r="A40" s="14" t="s">
        <v>94</v>
      </c>
      <c r="B40" s="14">
        <v>231.2</v>
      </c>
    </row>
    <row r="41" spans="1:2">
      <c r="A41" s="14" t="s">
        <v>95</v>
      </c>
      <c r="B41" s="14">
        <v>25.76</v>
      </c>
    </row>
    <row r="44" spans="1:2" ht="19.5">
      <c r="A44" s="20" t="s">
        <v>96</v>
      </c>
    </row>
    <row r="45" spans="1:2">
      <c r="A45" t="s">
        <v>97</v>
      </c>
    </row>
    <row r="46" spans="1:2">
      <c r="A46" t="s">
        <v>98</v>
      </c>
    </row>
    <row r="47" spans="1:2">
      <c r="A47" t="s">
        <v>99</v>
      </c>
    </row>
  </sheetData>
  <mergeCells count="2">
    <mergeCell ref="A34:B34"/>
    <mergeCell ref="A25:B25"/>
  </mergeCell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E280-7402-42D6-B436-7FF3DC86F4A0}">
  <dimension ref="A1:K18"/>
  <sheetViews>
    <sheetView showGridLines="0" workbookViewId="0"/>
  </sheetViews>
  <sheetFormatPr defaultRowHeight="15"/>
  <cols>
    <col min="1" max="1" width="18.28515625" bestFit="1" customWidth="1"/>
    <col min="2" max="2" width="19.5703125" customWidth="1"/>
    <col min="3" max="3" width="16.28515625" customWidth="1"/>
    <col min="4" max="4" width="17.7109375" bestFit="1" customWidth="1"/>
  </cols>
  <sheetData>
    <row r="1" spans="1:11" ht="17.25">
      <c r="A1" s="26" t="s">
        <v>100</v>
      </c>
      <c r="B1" s="26"/>
      <c r="C1" s="26"/>
      <c r="D1" s="26"/>
      <c r="E1" s="26"/>
    </row>
    <row r="2" spans="1:11">
      <c r="A2" s="18"/>
      <c r="B2" s="19" t="s">
        <v>101</v>
      </c>
      <c r="C2" s="19" t="s">
        <v>102</v>
      </c>
      <c r="D2" s="19" t="s">
        <v>103</v>
      </c>
      <c r="E2" s="19" t="s">
        <v>104</v>
      </c>
      <c r="G2" s="2" t="s">
        <v>105</v>
      </c>
    </row>
    <row r="3" spans="1:11">
      <c r="A3" s="3" t="s">
        <v>35</v>
      </c>
      <c r="B3" s="12">
        <v>1435541</v>
      </c>
      <c r="C3" s="12">
        <v>613598</v>
      </c>
      <c r="D3">
        <v>2744</v>
      </c>
      <c r="E3">
        <v>8513</v>
      </c>
    </row>
    <row r="4" spans="1:11">
      <c r="A4" s="3" t="s">
        <v>106</v>
      </c>
      <c r="B4" s="12">
        <v>214487</v>
      </c>
      <c r="C4" s="12">
        <v>85924</v>
      </c>
      <c r="D4">
        <v>1040</v>
      </c>
      <c r="E4">
        <v>1644</v>
      </c>
    </row>
    <row r="5" spans="1:11">
      <c r="A5" s="3" t="s">
        <v>107</v>
      </c>
      <c r="B5" s="12">
        <v>271444</v>
      </c>
      <c r="C5" s="12">
        <v>104429</v>
      </c>
      <c r="D5">
        <v>1302</v>
      </c>
      <c r="E5">
        <v>1628</v>
      </c>
    </row>
    <row r="8" spans="1:11" ht="17.25">
      <c r="A8" s="26" t="s">
        <v>108</v>
      </c>
      <c r="B8" s="26"/>
      <c r="C8" s="26"/>
      <c r="D8" s="26"/>
      <c r="K8" s="12"/>
    </row>
    <row r="9" spans="1:11">
      <c r="A9" s="18"/>
      <c r="B9" s="19" t="s">
        <v>109</v>
      </c>
      <c r="C9" s="19" t="s">
        <v>110</v>
      </c>
      <c r="D9" s="19" t="s">
        <v>111</v>
      </c>
    </row>
    <row r="10" spans="1:11">
      <c r="A10" s="1" t="s">
        <v>35</v>
      </c>
      <c r="B10" s="14">
        <v>500</v>
      </c>
      <c r="C10" s="15">
        <f>B10*(D3/E3)</f>
        <v>161.16527663573356</v>
      </c>
      <c r="D10" s="12">
        <f>C10*(C3/E3)</f>
        <v>11616.432680974138</v>
      </c>
    </row>
    <row r="11" spans="1:11">
      <c r="A11" s="1" t="s">
        <v>106</v>
      </c>
      <c r="B11" s="14">
        <v>0</v>
      </c>
      <c r="C11" s="15">
        <f t="shared" ref="C11:C12" si="0">B11*(D4/E4)</f>
        <v>0</v>
      </c>
      <c r="D11" s="12">
        <f t="shared" ref="D11:D12" si="1">C11*(C4/E4)</f>
        <v>0</v>
      </c>
    </row>
    <row r="12" spans="1:11">
      <c r="A12" s="1" t="s">
        <v>107</v>
      </c>
      <c r="B12" s="14">
        <v>100</v>
      </c>
      <c r="C12" s="15">
        <f t="shared" si="0"/>
        <v>79.975429975429975</v>
      </c>
      <c r="D12" s="12">
        <f t="shared" si="1"/>
        <v>5130.0701332335238</v>
      </c>
    </row>
    <row r="13" spans="1:11">
      <c r="A13" s="16"/>
      <c r="B13" s="16"/>
      <c r="C13" s="16" t="s">
        <v>112</v>
      </c>
      <c r="D13" s="17">
        <f>SUM(D10:D12)</f>
        <v>16746.502814207663</v>
      </c>
    </row>
    <row r="16" spans="1:11" ht="19.5">
      <c r="A16" s="20" t="s">
        <v>96</v>
      </c>
    </row>
    <row r="17" spans="1:1">
      <c r="A17" t="s">
        <v>113</v>
      </c>
    </row>
    <row r="18" spans="1:1">
      <c r="A18" t="s">
        <v>114</v>
      </c>
    </row>
  </sheetData>
  <mergeCells count="2">
    <mergeCell ref="A8:D8"/>
    <mergeCell ref="A1:E1"/>
  </mergeCells>
  <printOptions gridLine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393F3E943E2428FA1AC2FB28529E2" ma:contentTypeVersion="17" ma:contentTypeDescription="Create a new document." ma:contentTypeScope="" ma:versionID="82088abfa4867c5e25dc037e21a7541a">
  <xsd:schema xmlns:xsd="http://www.w3.org/2001/XMLSchema" xmlns:xs="http://www.w3.org/2001/XMLSchema" xmlns:p="http://schemas.microsoft.com/office/2006/metadata/properties" xmlns:ns2="8caa7aaf-dcbe-411b-866e-17dcfb311a82" xmlns:ns3="198991b2-07e1-4c34-aebe-5c3922392911" targetNamespace="http://schemas.microsoft.com/office/2006/metadata/properties" ma:root="true" ma:fieldsID="0f5f1f045d63c18a332c347a3caba9c4" ns2:_="" ns3:_="">
    <xsd:import namespace="8caa7aaf-dcbe-411b-866e-17dcfb311a82"/>
    <xsd:import namespace="198991b2-07e1-4c34-aebe-5c39223929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aa7aaf-dcbe-411b-866e-17dcfb311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93e3af3-952a-489a-92e3-1b940fa3d3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991b2-07e1-4c34-aebe-5c392239291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dff7fa-280d-4974-9285-f955d1c9bd8f}" ma:internalName="TaxCatchAll" ma:showField="CatchAllData" ma:web="198991b2-07e1-4c34-aebe-5c39223929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aa7aaf-dcbe-411b-866e-17dcfb311a82">
      <Terms xmlns="http://schemas.microsoft.com/office/infopath/2007/PartnerControls"/>
    </lcf76f155ced4ddcb4097134ff3c332f>
    <TaxCatchAll xmlns="198991b2-07e1-4c34-aebe-5c392239291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AB12A-C27E-415D-96DD-6C49920C432A}"/>
</file>

<file path=customXml/itemProps2.xml><?xml version="1.0" encoding="utf-8"?>
<ds:datastoreItem xmlns:ds="http://schemas.openxmlformats.org/officeDocument/2006/customXml" ds:itemID="{A2C609DE-675D-458F-BFF6-DFB8AF4629C9}"/>
</file>

<file path=customXml/itemProps3.xml><?xml version="1.0" encoding="utf-8"?>
<ds:datastoreItem xmlns:ds="http://schemas.openxmlformats.org/officeDocument/2006/customXml" ds:itemID="{AA0793C3-A385-43A3-8CB9-D9BE736D4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2024-01-29T22:38:46Z</dcterms:created>
  <dcterms:modified xsi:type="dcterms:W3CDTF">2024-02-28T21:52:18Z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0x010100D04393F3E943E2428FA1AC2FB28529E2</vt:lpwstr>
  </property>
  <property fmtid="{D5CDD505-2E9C-101B-9397-08002B2CF9AE}" pid="3" name="MediaServiceImageTags">
    <vt:lpwstr/>
  </property>
</Properties>
</file>